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lark3\appdata\local\bentley\projectwise\workingdir\ohiodot-pw.bentley.com_ohiodot-pw-02\michael.clark@dot.ohio.gov\d0512215\"/>
    </mc:Choice>
  </mc:AlternateContent>
  <xr:revisionPtr revIDLastSave="0" documentId="13_ncr:1_{07BCB287-5503-4809-BB41-CDFEF528F04F}" xr6:coauthVersionLast="47" xr6:coauthVersionMax="47" xr10:uidLastSave="{00000000-0000-0000-0000-000000000000}"/>
  <bookViews>
    <workbookView xWindow="-28920" yWindow="-120" windowWidth="29040" windowHeight="15720" activeTab="1" xr2:uid="{BFB30ECA-F4D2-4C95-A2C0-DE3140F7EA07}"/>
  </bookViews>
  <sheets>
    <sheet name="AS Min Length" sheetId="1" r:id="rId1"/>
    <sheet name="AS Type" sheetId="2" r:id="rId2"/>
  </sheets>
  <definedNames>
    <definedName name="_xlnm.Print_Area" localSheetId="0">'AS Min Length'!$A$1:$J$47</definedName>
    <definedName name="_xlnm.Print_Area" localSheetId="1">'AS Type'!$A$1:$J$45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1" i="1" l="1"/>
  <c r="P31" i="1"/>
  <c r="P37" i="1"/>
  <c r="C27" i="2"/>
  <c r="C26" i="2"/>
  <c r="V37" i="1"/>
  <c r="I23" i="1"/>
  <c r="B38" i="1" s="1"/>
  <c r="I14" i="1"/>
  <c r="B32" i="1" s="1"/>
  <c r="M31" i="1" l="1"/>
  <c r="M37" i="1"/>
  <c r="B37" i="1" s="1"/>
  <c r="M39" i="2"/>
  <c r="A39" i="2" s="1"/>
  <c r="C3" i="2"/>
  <c r="C2" i="2"/>
  <c r="U28" i="2"/>
  <c r="C28" i="2"/>
  <c r="C30" i="2" s="1"/>
  <c r="D33" i="2" s="1"/>
  <c r="A41" i="2" l="1"/>
  <c r="G34" i="2"/>
  <c r="M40" i="2"/>
  <c r="A40" i="2" s="1"/>
  <c r="B31" i="1" l="1"/>
</calcChain>
</file>

<file path=xl/sharedStrings.xml><?xml version="1.0" encoding="utf-8"?>
<sst xmlns="http://schemas.openxmlformats.org/spreadsheetml/2006/main" count="122" uniqueCount="74">
  <si>
    <t>⁰</t>
  </si>
  <si>
    <t>Made By:</t>
  </si>
  <si>
    <t>Date:</t>
  </si>
  <si>
    <t>Structure:</t>
  </si>
  <si>
    <t>PID:</t>
  </si>
  <si>
    <t>Chk'd By:</t>
  </si>
  <si>
    <t>Element:</t>
  </si>
  <si>
    <t>Sht</t>
  </si>
  <si>
    <t>of</t>
  </si>
  <si>
    <t>MVC</t>
  </si>
  <si>
    <t>Approach Slab Design</t>
  </si>
  <si>
    <t>Rear Approach Slab</t>
  </si>
  <si>
    <t>Approach Slab Thickness (min.)</t>
  </si>
  <si>
    <t>PGL Approach Slab</t>
  </si>
  <si>
    <t>Footing Elev.</t>
  </si>
  <si>
    <t>ft</t>
  </si>
  <si>
    <t>H =</t>
  </si>
  <si>
    <t>h =</t>
  </si>
  <si>
    <t>θ =</t>
  </si>
  <si>
    <t>Forward Approach Slab</t>
  </si>
  <si>
    <r>
      <t xml:space="preserve">Minimum Approach Slab Length (L) = [1.5(H + h + 1.5)] </t>
    </r>
    <r>
      <rPr>
        <b/>
        <sz val="11"/>
        <color theme="1"/>
        <rFont val="Calibri"/>
        <family val="2"/>
      </rPr>
      <t>÷ cos θ ≤ 30 ft</t>
    </r>
  </si>
  <si>
    <t>L=</t>
  </si>
  <si>
    <t>[1.5(</t>
  </si>
  <si>
    <t>1.5)]</t>
  </si>
  <si>
    <t>30 ft</t>
  </si>
  <si>
    <t xml:space="preserve"> ft</t>
  </si>
  <si>
    <t xml:space="preserve"> + </t>
  </si>
  <si>
    <t xml:space="preserve"> ÷ </t>
  </si>
  <si>
    <t xml:space="preserve">cos </t>
  </si>
  <si>
    <t xml:space="preserve"> ≤ </t>
  </si>
  <si>
    <t>ft. (min)</t>
  </si>
  <si>
    <t>3.12.2.3 Design Thermal Movements</t>
  </si>
  <si>
    <r>
      <t>Δ</t>
    </r>
    <r>
      <rPr>
        <i/>
        <vertAlign val="subscript"/>
        <sz val="11"/>
        <color theme="1"/>
        <rFont val="Calibri"/>
        <family val="2"/>
      </rPr>
      <t>T</t>
    </r>
    <r>
      <rPr>
        <sz val="11"/>
        <color theme="1"/>
        <rFont val="Calibri"/>
        <family val="2"/>
      </rPr>
      <t xml:space="preserve"> = α</t>
    </r>
    <r>
      <rPr>
        <i/>
        <sz val="11"/>
        <color theme="1"/>
        <rFont val="Calibri"/>
        <family val="2"/>
      </rPr>
      <t>L</t>
    </r>
    <r>
      <rPr>
        <sz val="11"/>
        <color theme="1"/>
        <rFont val="Calibri"/>
        <family val="2"/>
      </rPr>
      <t>(</t>
    </r>
    <r>
      <rPr>
        <i/>
        <sz val="11"/>
        <color theme="1"/>
        <rFont val="Calibri"/>
        <family val="2"/>
      </rPr>
      <t>T</t>
    </r>
    <r>
      <rPr>
        <i/>
        <vertAlign val="subscript"/>
        <sz val="11"/>
        <color theme="1"/>
        <rFont val="Calibri"/>
        <family val="2"/>
      </rPr>
      <t>max</t>
    </r>
    <r>
      <rPr>
        <i/>
        <sz val="11"/>
        <color theme="1"/>
        <rFont val="Calibri"/>
        <family val="2"/>
      </rPr>
      <t xml:space="preserve"> - T</t>
    </r>
    <r>
      <rPr>
        <i/>
        <vertAlign val="subscript"/>
        <sz val="11"/>
        <color theme="1"/>
        <rFont val="Calibri"/>
        <family val="2"/>
      </rPr>
      <t>min</t>
    </r>
    <r>
      <rPr>
        <sz val="11"/>
        <color theme="1"/>
        <rFont val="Calibri"/>
        <family val="2"/>
      </rPr>
      <t>)</t>
    </r>
  </si>
  <si>
    <t>(3.12.2.3-1)</t>
  </si>
  <si>
    <r>
      <t>Δ</t>
    </r>
    <r>
      <rPr>
        <i/>
        <vertAlign val="subscript"/>
        <sz val="11"/>
        <color theme="1"/>
        <rFont val="Calibri"/>
        <family val="2"/>
      </rPr>
      <t>T</t>
    </r>
    <r>
      <rPr>
        <sz val="11"/>
        <color theme="1"/>
        <rFont val="Calibri"/>
        <family val="2"/>
      </rPr>
      <t xml:space="preserve"> = Design Thermal Movement Range</t>
    </r>
  </si>
  <si>
    <t>α = Coefficient of Thermal Expansion (in./in./F⁰)</t>
  </si>
  <si>
    <r>
      <t>T</t>
    </r>
    <r>
      <rPr>
        <i/>
        <vertAlign val="subscript"/>
        <sz val="11"/>
        <color theme="1"/>
        <rFont val="Calibri"/>
        <family val="2"/>
      </rPr>
      <t>max</t>
    </r>
    <r>
      <rPr>
        <i/>
        <sz val="11"/>
        <color theme="1"/>
        <rFont val="Calibri"/>
        <family val="2"/>
      </rPr>
      <t xml:space="preserve"> = Maximum Design Temperature (F</t>
    </r>
    <r>
      <rPr>
        <sz val="11"/>
        <color theme="1"/>
        <rFont val="Calibri"/>
        <family val="2"/>
      </rPr>
      <t>⁰</t>
    </r>
    <r>
      <rPr>
        <i/>
        <sz val="11"/>
        <color theme="1"/>
        <rFont val="Calibri"/>
        <family val="2"/>
      </rPr>
      <t>)</t>
    </r>
  </si>
  <si>
    <r>
      <t>T</t>
    </r>
    <r>
      <rPr>
        <i/>
        <vertAlign val="subscript"/>
        <sz val="11"/>
        <color theme="1"/>
        <rFont val="Calibri"/>
        <family val="2"/>
      </rPr>
      <t>min</t>
    </r>
    <r>
      <rPr>
        <i/>
        <sz val="11"/>
        <color theme="1"/>
        <rFont val="Calibri"/>
        <family val="2"/>
      </rPr>
      <t xml:space="preserve"> = Minimum Design Temperature (F⁰)</t>
    </r>
  </si>
  <si>
    <t>D11 Temps from AASHTO LFRD Manual</t>
  </si>
  <si>
    <t>AS-2-15 Supp.</t>
  </si>
  <si>
    <r>
      <t>T</t>
    </r>
    <r>
      <rPr>
        <vertAlign val="subscript"/>
        <sz val="11"/>
        <color theme="1"/>
        <rFont val="Calibri"/>
        <family val="2"/>
        <scheme val="minor"/>
      </rPr>
      <t>MaxDesign</t>
    </r>
    <r>
      <rPr>
        <sz val="11"/>
        <color theme="1"/>
        <rFont val="Calibri"/>
        <family val="2"/>
        <scheme val="minor"/>
      </rPr>
      <t xml:space="preserve"> for Conc Deck/Conc Girder (Figure 3.12.2.2-1)</t>
    </r>
  </si>
  <si>
    <r>
      <t>T</t>
    </r>
    <r>
      <rPr>
        <vertAlign val="subscript"/>
        <sz val="11"/>
        <color theme="1"/>
        <rFont val="Calibri"/>
        <family val="2"/>
        <scheme val="minor"/>
      </rPr>
      <t>MinDesign</t>
    </r>
    <r>
      <rPr>
        <sz val="11"/>
        <color theme="1"/>
        <rFont val="Calibri"/>
        <family val="2"/>
        <scheme val="minor"/>
      </rPr>
      <t xml:space="preserve"> for Conc Deck/Conc Girder (Figure 3.12.2.2-2)</t>
    </r>
  </si>
  <si>
    <r>
      <t>Type A = Δ</t>
    </r>
    <r>
      <rPr>
        <i/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&lt; 1" with 0" to 3" ACSC on A.S.</t>
    </r>
  </si>
  <si>
    <r>
      <t>T</t>
    </r>
    <r>
      <rPr>
        <vertAlign val="subscript"/>
        <sz val="11"/>
        <color theme="1"/>
        <rFont val="Calibri"/>
        <family val="2"/>
        <scheme val="minor"/>
      </rPr>
      <t>MaxDesign</t>
    </r>
    <r>
      <rPr>
        <sz val="11"/>
        <color theme="1"/>
        <rFont val="Calibri"/>
        <family val="2"/>
        <scheme val="minor"/>
      </rPr>
      <t xml:space="preserve"> for Conc Deck/Steel Girder (Figure 3.12.2.2-3)</t>
    </r>
  </si>
  <si>
    <r>
      <t>Type B = Δ</t>
    </r>
    <r>
      <rPr>
        <i/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&lt; 1" with Full Depth Asphalt on A.S.</t>
    </r>
  </si>
  <si>
    <r>
      <t>T</t>
    </r>
    <r>
      <rPr>
        <vertAlign val="subscript"/>
        <sz val="11"/>
        <color theme="1"/>
        <rFont val="Calibri"/>
        <family val="2"/>
        <scheme val="minor"/>
      </rPr>
      <t>MinDesign</t>
    </r>
    <r>
      <rPr>
        <sz val="11"/>
        <color theme="1"/>
        <rFont val="Calibri"/>
        <family val="2"/>
        <scheme val="minor"/>
      </rPr>
      <t xml:space="preserve"> for Conc Deck/Conc Girder (Figure 3.12.2.2-4)</t>
    </r>
  </si>
  <si>
    <r>
      <t>Type C = Δ</t>
    </r>
    <r>
      <rPr>
        <i/>
        <vertAlign val="subscript"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 xml:space="preserve"> &gt; 1" </t>
    </r>
  </si>
  <si>
    <t xml:space="preserve">Bridge Limits = </t>
  </si>
  <si>
    <t>Ft.</t>
  </si>
  <si>
    <t xml:space="preserve">α = </t>
  </si>
  <si>
    <r>
      <rPr>
        <i/>
        <sz val="11"/>
        <color theme="1"/>
        <rFont val="Calibri"/>
        <family val="2"/>
      </rPr>
      <t>L</t>
    </r>
    <r>
      <rPr>
        <sz val="11"/>
        <color theme="1"/>
        <rFont val="Calibri"/>
        <family val="2"/>
      </rPr>
      <t xml:space="preserve"> = </t>
    </r>
  </si>
  <si>
    <t>in.</t>
  </si>
  <si>
    <r>
      <t>T</t>
    </r>
    <r>
      <rPr>
        <i/>
        <vertAlign val="subscript"/>
        <sz val="11"/>
        <color theme="1"/>
        <rFont val="Calibri"/>
        <family val="2"/>
      </rPr>
      <t>max</t>
    </r>
    <r>
      <rPr>
        <i/>
        <sz val="11"/>
        <color theme="1"/>
        <rFont val="Calibri"/>
        <family val="2"/>
      </rPr>
      <t xml:space="preserve"> =</t>
    </r>
  </si>
  <si>
    <r>
      <t>F</t>
    </r>
    <r>
      <rPr>
        <sz val="11"/>
        <color theme="1"/>
        <rFont val="Calibri"/>
        <family val="2"/>
      </rPr>
      <t>⁰</t>
    </r>
  </si>
  <si>
    <r>
      <t>T</t>
    </r>
    <r>
      <rPr>
        <i/>
        <vertAlign val="subscript"/>
        <sz val="11"/>
        <color theme="1"/>
        <rFont val="Calibri"/>
        <family val="2"/>
      </rPr>
      <t>min</t>
    </r>
    <r>
      <rPr>
        <i/>
        <sz val="11"/>
        <color theme="1"/>
        <rFont val="Calibri"/>
        <family val="2"/>
      </rPr>
      <t xml:space="preserve"> =</t>
    </r>
  </si>
  <si>
    <t>SW</t>
  </si>
  <si>
    <t>Type A or B Design Result:</t>
  </si>
  <si>
    <t>Asphalt on A.S.</t>
  </si>
  <si>
    <t xml:space="preserve">ΔT = </t>
  </si>
  <si>
    <t xml:space="preserve">Concrete Deck with </t>
  </si>
  <si>
    <t>Concrete</t>
  </si>
  <si>
    <t>Girder</t>
  </si>
  <si>
    <t>Approach Slab Installation Type:</t>
  </si>
  <si>
    <t>Provide the following Pay Items:</t>
  </si>
  <si>
    <t>")</t>
  </si>
  <si>
    <t>LFRD Approach Slab Design - BDM</t>
  </si>
  <si>
    <t>LFRD Approach Slab Design - BDM, AASHTO</t>
  </si>
  <si>
    <t xml:space="preserve">Item 846 - Polymer Modified Aspahlt Expansion Joint System: </t>
  </si>
  <si>
    <t xml:space="preserve">ITEM 526 - TYPE </t>
  </si>
  <si>
    <t xml:space="preserve"> INSTALLATION</t>
  </si>
  <si>
    <t xml:space="preserve">ITEM 526 - REINFORCED CONCRETE APPROACH SLABS WITH QC/QA (T = </t>
  </si>
  <si>
    <t>HOL-179-03.95</t>
  </si>
  <si>
    <r>
      <rPr>
        <i/>
        <sz val="11"/>
        <color theme="1"/>
        <rFont val="Calibri"/>
        <family val="2"/>
      </rPr>
      <t>L</t>
    </r>
    <r>
      <rPr>
        <sz val="11"/>
        <color theme="1"/>
        <rFont val="Calibri"/>
        <family val="2"/>
      </rPr>
      <t xml:space="preserve"> = Expansion Length (in.) (2/3 Bridge Limits (BDM C306.2.2.5))</t>
    </r>
  </si>
  <si>
    <t>MJH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</si>
</sst>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vertAlign val="subscript"/>
      <sz val="11"/>
      <color theme="1"/>
      <name val="Calibri"/>
      <family val="2"/>
    </font>
    <font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996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0">
    <xf numFmtId="0" fontId="0" fillId="0" borderId="0" xfId="0"/>
    <xf numFmtId="0" fontId="1" fillId="0" borderId="0" xfId="0" applyFont="1"/>
    <xf numFmtId="0" fontId="6" fillId="0" borderId="0" xfId="2" applyFont="1"/>
    <xf numFmtId="0" fontId="5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right"/>
    </xf>
    <xf numFmtId="0" fontId="6" fillId="2" borderId="2" xfId="1" applyFont="1" applyFill="1" applyBorder="1" applyAlignment="1" applyProtection="1">
      <alignment horizontal="center"/>
      <protection locked="0"/>
    </xf>
    <xf numFmtId="0" fontId="5" fillId="0" borderId="0" xfId="1" applyFont="1"/>
    <xf numFmtId="14" fontId="6" fillId="2" borderId="2" xfId="1" applyNumberFormat="1" applyFont="1" applyFill="1" applyBorder="1" applyAlignment="1">
      <alignment horizontal="center"/>
    </xf>
    <xf numFmtId="0" fontId="6" fillId="2" borderId="0" xfId="1" applyFont="1" applyFill="1" applyAlignment="1" applyProtection="1">
      <alignment horizontal="left"/>
      <protection locked="0"/>
    </xf>
    <xf numFmtId="0" fontId="6" fillId="0" borderId="0" xfId="1" applyFont="1" applyAlignment="1">
      <alignment horizontal="left"/>
    </xf>
    <xf numFmtId="0" fontId="6" fillId="2" borderId="2" xfId="1" applyFont="1" applyFill="1" applyBorder="1" applyAlignment="1">
      <alignment horizontal="center"/>
    </xf>
    <xf numFmtId="0" fontId="0" fillId="2" borderId="0" xfId="0" applyFill="1"/>
    <xf numFmtId="0" fontId="5" fillId="2" borderId="0" xfId="1" applyFont="1" applyFill="1" applyAlignment="1">
      <alignment horizontal="center"/>
    </xf>
    <xf numFmtId="0" fontId="7" fillId="0" borderId="0" xfId="0" applyFont="1"/>
    <xf numFmtId="0" fontId="5" fillId="0" borderId="2" xfId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/>
    <xf numFmtId="2" fontId="0" fillId="2" borderId="0" xfId="0" applyNumberFormat="1" applyFill="1"/>
    <xf numFmtId="0" fontId="3" fillId="0" borderId="0" xfId="0" applyFont="1" applyAlignment="1">
      <alignment horizontal="right"/>
    </xf>
    <xf numFmtId="0" fontId="0" fillId="3" borderId="0" xfId="0" applyFill="1"/>
    <xf numFmtId="0" fontId="1" fillId="3" borderId="0" xfId="0" applyFont="1" applyFill="1"/>
    <xf numFmtId="1" fontId="2" fillId="3" borderId="1" xfId="0" applyNumberFormat="1" applyFont="1" applyFill="1" applyBorder="1" applyAlignment="1">
      <alignment horizontal="center" vertical="center"/>
    </xf>
    <xf numFmtId="2" fontId="0" fillId="3" borderId="0" xfId="0" applyNumberFormat="1" applyFill="1"/>
    <xf numFmtId="0" fontId="10" fillId="0" borderId="0" xfId="0" applyFont="1"/>
    <xf numFmtId="0" fontId="11" fillId="0" borderId="0" xfId="0" applyFont="1"/>
    <xf numFmtId="1" fontId="2" fillId="3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0" fillId="2" borderId="0" xfId="0" applyFill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0" fillId="4" borderId="0" xfId="0" applyFill="1"/>
    <xf numFmtId="0" fontId="0" fillId="0" borderId="0" xfId="0" applyAlignment="1">
      <alignment vertical="center"/>
    </xf>
    <xf numFmtId="0" fontId="5" fillId="0" borderId="0" xfId="1" applyFont="1" applyAlignment="1">
      <alignment horizont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</cellXfs>
  <cellStyles count="3">
    <cellStyle name="Normal" xfId="0" builtinId="0"/>
    <cellStyle name="Normal 2" xfId="1" xr:uid="{BBD14A3E-EF67-4BFC-AE2E-8C9E24B00011}"/>
    <cellStyle name="Normal 3" xfId="2" xr:uid="{B1018B5F-1AA4-4959-9066-EBB1FA0D21A0}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190501</xdr:colOff>
      <xdr:row>8</xdr:row>
      <xdr:rowOff>0</xdr:rowOff>
    </xdr:from>
    <xdr:to>
      <xdr:col>4</xdr:col>
      <xdr:colOff>26504</xdr:colOff>
      <xdr:row>20</xdr:row>
      <xdr:rowOff>133350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39CA4AA-4A78-44AA-BCFD-9A4C470B95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1" y="1390650"/>
          <a:ext cx="2569678" cy="24193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704850</xdr:colOff>
      <xdr:row>3</xdr:row>
      <xdr:rowOff>133350</xdr:rowOff>
    </xdr:to>
    <xdr:pic>
      <xdr:nvPicPr>
        <xdr:cNvPr id="5" name="Picture 4" descr="ODOT Zephyr">
          <a:extLst>
            <a:ext uri="{FF2B5EF4-FFF2-40B4-BE49-F238E27FC236}">
              <a16:creationId xmlns:a16="http://schemas.microsoft.com/office/drawing/2014/main" id="{E65F8F07-FC02-4F8F-A66F-496D680FC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485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704850</xdr:colOff>
      <xdr:row>3</xdr:row>
      <xdr:rowOff>133350</xdr:rowOff>
    </xdr:to>
    <xdr:pic>
      <xdr:nvPicPr>
        <xdr:cNvPr id="3" name="Picture 2" descr="ODOT Zephyr">
          <a:extLst>
            <a:ext uri="{FF2B5EF4-FFF2-40B4-BE49-F238E27FC236}">
              <a16:creationId xmlns:a16="http://schemas.microsoft.com/office/drawing/2014/main" id="{14AE7CDF-BC69-47CA-AEEF-B0183D0D49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485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513F1-1CDE-4CBC-B16D-0990F57834E8}">
  <dimension ref="A1:AA38"/>
  <sheetViews>
    <sheetView tabSelected="1" workbookViewId="0">
      <selection activeCell="J1" sqref="A1:J45"/>
    </sheetView>
  </sheetViews>
  <sheetFormatPr defaultRowHeight="15" x14ac:dyDescent="0.25"/>
  <cols>
    <col min="1" max="1" width="10.7109375" customWidth="1"/>
    <col min="3" max="3" width="12" bestFit="1" customWidth="1"/>
    <col min="10" max="10" width="10.7109375" bestFit="1" customWidth="1"/>
    <col min="11" max="11" width="9.140625" style="23"/>
    <col min="12" max="12" width="5" style="23" bestFit="1" customWidth="1"/>
    <col min="13" max="13" width="6.28515625" style="23" customWidth="1"/>
    <col min="14" max="14" width="2.42578125" style="23" bestFit="1" customWidth="1"/>
    <col min="15" max="16" width="2" style="23" bestFit="1" customWidth="1"/>
    <col min="17" max="17" width="2.42578125" style="23" bestFit="1" customWidth="1"/>
    <col min="18" max="18" width="2" style="23" bestFit="1" customWidth="1"/>
    <col min="19" max="19" width="5" style="23" bestFit="1" customWidth="1"/>
    <col min="20" max="20" width="2" style="23" bestFit="1" customWidth="1"/>
    <col min="21" max="21" width="3.85546875" style="23" bestFit="1" customWidth="1"/>
    <col min="22" max="22" width="3" style="23" bestFit="1" customWidth="1"/>
    <col min="23" max="23" width="1.85546875" style="23" bestFit="1" customWidth="1"/>
    <col min="24" max="24" width="2" style="23" bestFit="1" customWidth="1"/>
    <col min="25" max="25" width="4.85546875" style="23" bestFit="1" customWidth="1"/>
    <col min="26" max="27" width="9.140625" style="23"/>
  </cols>
  <sheetData>
    <row r="1" spans="1:14" x14ac:dyDescent="0.25">
      <c r="A1" s="37"/>
      <c r="B1" s="2" t="s">
        <v>65</v>
      </c>
      <c r="C1" s="3"/>
      <c r="D1" s="3"/>
      <c r="E1" s="4"/>
      <c r="F1" s="5" t="s">
        <v>1</v>
      </c>
      <c r="G1" s="6" t="s">
        <v>9</v>
      </c>
      <c r="H1" s="7"/>
      <c r="I1" s="5" t="s">
        <v>2</v>
      </c>
      <c r="J1" s="8">
        <v>45586</v>
      </c>
    </row>
    <row r="2" spans="1:14" x14ac:dyDescent="0.25">
      <c r="A2" s="37"/>
      <c r="B2" s="5" t="s">
        <v>3</v>
      </c>
      <c r="C2" s="9" t="s">
        <v>71</v>
      </c>
      <c r="D2" s="9"/>
      <c r="E2" s="4"/>
      <c r="F2" s="7"/>
      <c r="G2" s="4"/>
      <c r="H2" s="7"/>
      <c r="I2" s="7"/>
      <c r="J2" s="7"/>
    </row>
    <row r="3" spans="1:14" x14ac:dyDescent="0.25">
      <c r="A3" s="37"/>
      <c r="B3" s="5" t="s">
        <v>4</v>
      </c>
      <c r="C3" s="9">
        <v>111085</v>
      </c>
      <c r="D3" s="10"/>
      <c r="E3" s="4"/>
      <c r="F3" s="5" t="s">
        <v>5</v>
      </c>
      <c r="G3" s="11" t="s">
        <v>73</v>
      </c>
      <c r="H3" s="7"/>
      <c r="I3" s="5" t="s">
        <v>2</v>
      </c>
      <c r="J3" s="8">
        <v>45701</v>
      </c>
    </row>
    <row r="4" spans="1:14" x14ac:dyDescent="0.25">
      <c r="A4" s="37"/>
      <c r="B4" s="5" t="s">
        <v>6</v>
      </c>
      <c r="C4" s="9" t="s">
        <v>10</v>
      </c>
      <c r="D4" s="12"/>
      <c r="E4" s="13"/>
      <c r="F4" s="4"/>
      <c r="G4" s="7"/>
      <c r="H4" s="7"/>
      <c r="I4" s="14"/>
      <c r="J4" s="14"/>
    </row>
    <row r="5" spans="1:14" x14ac:dyDescent="0.25">
      <c r="A5" s="4"/>
      <c r="B5" s="5"/>
      <c r="C5" s="10"/>
      <c r="D5" s="10"/>
      <c r="E5" s="4"/>
      <c r="F5" s="4"/>
      <c r="G5" s="3" t="s">
        <v>7</v>
      </c>
      <c r="H5" s="15">
        <v>1</v>
      </c>
      <c r="I5" s="16" t="s">
        <v>8</v>
      </c>
      <c r="J5" s="17">
        <v>2</v>
      </c>
    </row>
    <row r="6" spans="1:14" ht="5.0999999999999996" customHeight="1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</row>
    <row r="9" spans="1:14" x14ac:dyDescent="0.25">
      <c r="F9" s="20" t="s">
        <v>11</v>
      </c>
    </row>
    <row r="11" spans="1:14" x14ac:dyDescent="0.25">
      <c r="F11" t="s">
        <v>13</v>
      </c>
      <c r="I11" s="21">
        <v>937.8</v>
      </c>
    </row>
    <row r="12" spans="1:14" x14ac:dyDescent="0.25">
      <c r="F12" t="s">
        <v>12</v>
      </c>
      <c r="I12" s="12">
        <v>1</v>
      </c>
      <c r="J12" t="s">
        <v>15</v>
      </c>
    </row>
    <row r="13" spans="1:14" x14ac:dyDescent="0.25">
      <c r="F13" t="s">
        <v>14</v>
      </c>
      <c r="I13" s="21">
        <v>930.72</v>
      </c>
    </row>
    <row r="14" spans="1:14" x14ac:dyDescent="0.25">
      <c r="H14" s="18" t="s">
        <v>16</v>
      </c>
      <c r="I14" s="21">
        <f>(I11-I12-I13)</f>
        <v>6.0799999999999272</v>
      </c>
      <c r="J14" t="s">
        <v>15</v>
      </c>
      <c r="L14" s="24"/>
      <c r="N14" s="24"/>
    </row>
    <row r="15" spans="1:14" x14ac:dyDescent="0.25">
      <c r="H15" s="18" t="s">
        <v>17</v>
      </c>
      <c r="I15" s="12">
        <v>0.5</v>
      </c>
      <c r="J15" t="s">
        <v>15</v>
      </c>
    </row>
    <row r="16" spans="1:14" x14ac:dyDescent="0.25">
      <c r="H16" s="19" t="s">
        <v>18</v>
      </c>
      <c r="I16" s="12">
        <v>10</v>
      </c>
      <c r="J16" s="1" t="s">
        <v>0</v>
      </c>
    </row>
    <row r="17" spans="1:25" x14ac:dyDescent="0.25">
      <c r="N17" s="25"/>
    </row>
    <row r="18" spans="1:25" x14ac:dyDescent="0.25">
      <c r="F18" s="20" t="s">
        <v>19</v>
      </c>
    </row>
    <row r="20" spans="1:25" x14ac:dyDescent="0.25">
      <c r="F20" t="s">
        <v>13</v>
      </c>
      <c r="I20" s="21">
        <v>937.78</v>
      </c>
    </row>
    <row r="21" spans="1:25" x14ac:dyDescent="0.25">
      <c r="F21" t="s">
        <v>12</v>
      </c>
      <c r="I21" s="12">
        <v>1</v>
      </c>
      <c r="J21" t="s">
        <v>15</v>
      </c>
    </row>
    <row r="22" spans="1:25" x14ac:dyDescent="0.25">
      <c r="F22" t="s">
        <v>14</v>
      </c>
      <c r="I22" s="12">
        <v>930.67</v>
      </c>
    </row>
    <row r="23" spans="1:25" x14ac:dyDescent="0.25">
      <c r="H23" s="18" t="s">
        <v>16</v>
      </c>
      <c r="I23" s="12">
        <f>(I20-I21-I22)</f>
        <v>6.1100000000000136</v>
      </c>
      <c r="J23" t="s">
        <v>15</v>
      </c>
    </row>
    <row r="24" spans="1:25" x14ac:dyDescent="0.25">
      <c r="H24" s="18" t="s">
        <v>17</v>
      </c>
      <c r="I24" s="12">
        <v>0.5</v>
      </c>
      <c r="J24" t="s">
        <v>15</v>
      </c>
    </row>
    <row r="25" spans="1:25" x14ac:dyDescent="0.25">
      <c r="H25" s="19" t="s">
        <v>18</v>
      </c>
      <c r="I25" s="12">
        <v>10</v>
      </c>
      <c r="J25" s="1" t="s">
        <v>0</v>
      </c>
    </row>
    <row r="27" spans="1:25" x14ac:dyDescent="0.25">
      <c r="A27" s="20" t="s">
        <v>20</v>
      </c>
    </row>
    <row r="29" spans="1:25" x14ac:dyDescent="0.25">
      <c r="A29" s="20" t="s">
        <v>11</v>
      </c>
    </row>
    <row r="31" spans="1:25" x14ac:dyDescent="0.25">
      <c r="A31" s="18" t="s">
        <v>21</v>
      </c>
      <c r="B31" t="str">
        <f>CONCATENATE(L31,M31,N31,O31,P31,Q31,R31,S31,T31,U31,V31,W31,X31,Y31)</f>
        <v>[1.5(6.08 ft + 0.5 ft + 1.5)] ÷ cos 10⁰ ≤ 30 ft</v>
      </c>
      <c r="L31" s="23" t="s">
        <v>22</v>
      </c>
      <c r="M31" s="26">
        <f>ROUND(I14,2)</f>
        <v>6.08</v>
      </c>
      <c r="N31" s="23" t="s">
        <v>25</v>
      </c>
      <c r="O31" s="23" t="s">
        <v>26</v>
      </c>
      <c r="P31" s="23">
        <f>I15</f>
        <v>0.5</v>
      </c>
      <c r="Q31" s="23" t="s">
        <v>25</v>
      </c>
      <c r="R31" s="23" t="s">
        <v>26</v>
      </c>
      <c r="S31" s="23" t="s">
        <v>23</v>
      </c>
      <c r="T31" s="24" t="s">
        <v>27</v>
      </c>
      <c r="U31" s="24" t="s">
        <v>28</v>
      </c>
      <c r="V31" s="23">
        <f>I16</f>
        <v>10</v>
      </c>
      <c r="W31" s="24" t="s">
        <v>0</v>
      </c>
      <c r="X31" s="24" t="s">
        <v>29</v>
      </c>
      <c r="Y31" s="24" t="s">
        <v>24</v>
      </c>
    </row>
    <row r="32" spans="1:25" x14ac:dyDescent="0.25">
      <c r="A32" s="22" t="s">
        <v>21</v>
      </c>
      <c r="B32" s="20">
        <f>CEILING((1.5*(I14+I15+1.5))/COS(I16*PI()/180),5)</f>
        <v>15</v>
      </c>
      <c r="C32" s="20" t="s">
        <v>30</v>
      </c>
    </row>
    <row r="35" spans="1:25" x14ac:dyDescent="0.25">
      <c r="A35" s="20" t="s">
        <v>19</v>
      </c>
    </row>
    <row r="37" spans="1:25" x14ac:dyDescent="0.25">
      <c r="A37" s="18" t="s">
        <v>21</v>
      </c>
      <c r="B37" t="str">
        <f>CONCATENATE(L37,M37,N37,O37,P37,Q37,R37,S37,T37,U37,V37,W37,X37,Y37)</f>
        <v>[1.5(6.11 ft + 0.5 ft + 1.5)] ÷ cos 10⁰ ≤ 30 ft</v>
      </c>
      <c r="L37" s="23" t="s">
        <v>22</v>
      </c>
      <c r="M37" s="26">
        <f>ROUND(I23,2)</f>
        <v>6.11</v>
      </c>
      <c r="N37" s="23" t="s">
        <v>25</v>
      </c>
      <c r="O37" s="23" t="s">
        <v>26</v>
      </c>
      <c r="P37" s="23">
        <f>I24</f>
        <v>0.5</v>
      </c>
      <c r="Q37" s="23" t="s">
        <v>25</v>
      </c>
      <c r="R37" s="23" t="s">
        <v>26</v>
      </c>
      <c r="S37" s="23" t="s">
        <v>23</v>
      </c>
      <c r="T37" s="24" t="s">
        <v>27</v>
      </c>
      <c r="U37" s="24" t="s">
        <v>28</v>
      </c>
      <c r="V37" s="23">
        <f>I25</f>
        <v>10</v>
      </c>
      <c r="W37" s="24" t="s">
        <v>0</v>
      </c>
      <c r="X37" s="24" t="s">
        <v>29</v>
      </c>
      <c r="Y37" s="24" t="s">
        <v>24</v>
      </c>
    </row>
    <row r="38" spans="1:25" x14ac:dyDescent="0.25">
      <c r="A38" s="22" t="s">
        <v>21</v>
      </c>
      <c r="B38" s="20">
        <f>CEILING((1.5*(I23+I24+1.5))/COS(I25*PI()/180),5)</f>
        <v>15</v>
      </c>
      <c r="C38" s="20" t="s">
        <v>30</v>
      </c>
    </row>
  </sheetData>
  <mergeCells count="1">
    <mergeCell ref="A1:A4"/>
  </mergeCells>
  <pageMargins left="0.25" right="0.25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068B3-E5D5-4F17-B808-E8865871A48C}">
  <dimension ref="A1:AA44"/>
  <sheetViews>
    <sheetView tabSelected="1" workbookViewId="0">
      <selection activeCell="J1" sqref="A1:J45"/>
    </sheetView>
  </sheetViews>
  <sheetFormatPr defaultRowHeight="15" x14ac:dyDescent="0.25"/>
  <cols>
    <col min="1" max="1" width="10.7109375" customWidth="1"/>
    <col min="3" max="3" width="12" bestFit="1" customWidth="1"/>
    <col min="4" max="4" width="3.7109375" customWidth="1"/>
    <col min="5" max="5" width="15.7109375" customWidth="1"/>
    <col min="6" max="6" width="3.7109375" customWidth="1"/>
    <col min="10" max="10" width="10.7109375" bestFit="1" customWidth="1"/>
    <col min="11" max="11" width="9.140625" style="23"/>
    <col min="12" max="12" width="5" style="23" bestFit="1" customWidth="1"/>
    <col min="13" max="13" width="6.28515625" style="23" customWidth="1"/>
    <col min="14" max="14" width="2.42578125" style="23" bestFit="1" customWidth="1"/>
    <col min="15" max="16" width="2" style="23" bestFit="1" customWidth="1"/>
    <col min="17" max="17" width="2.42578125" style="23" bestFit="1" customWidth="1"/>
    <col min="18" max="18" width="2" style="23" bestFit="1" customWidth="1"/>
    <col min="19" max="19" width="5" style="23" bestFit="1" customWidth="1"/>
    <col min="20" max="20" width="2" style="23" bestFit="1" customWidth="1"/>
    <col min="21" max="21" width="3.85546875" style="23" bestFit="1" customWidth="1"/>
    <col min="22" max="22" width="3" style="23" bestFit="1" customWidth="1"/>
    <col min="23" max="23" width="1.85546875" style="23" bestFit="1" customWidth="1"/>
    <col min="24" max="24" width="2" style="23" bestFit="1" customWidth="1"/>
    <col min="25" max="25" width="4.85546875" style="23" bestFit="1" customWidth="1"/>
    <col min="26" max="27" width="9.140625" style="23"/>
  </cols>
  <sheetData>
    <row r="1" spans="1:14" x14ac:dyDescent="0.25">
      <c r="A1" s="37"/>
      <c r="B1" s="2" t="s">
        <v>66</v>
      </c>
      <c r="C1" s="3"/>
      <c r="D1" s="3"/>
      <c r="E1" s="4"/>
      <c r="F1" s="5" t="s">
        <v>1</v>
      </c>
      <c r="G1" s="6" t="s">
        <v>9</v>
      </c>
      <c r="H1" s="7"/>
      <c r="I1" s="5" t="s">
        <v>2</v>
      </c>
      <c r="J1" s="8">
        <v>45586</v>
      </c>
    </row>
    <row r="2" spans="1:14" x14ac:dyDescent="0.25">
      <c r="A2" s="37"/>
      <c r="B2" s="5" t="s">
        <v>3</v>
      </c>
      <c r="C2" s="9" t="str">
        <f>'AS Min Length'!C2</f>
        <v>HOL-179-03.95</v>
      </c>
      <c r="D2" s="9"/>
      <c r="E2" s="4"/>
      <c r="F2" s="7"/>
      <c r="G2" s="4"/>
      <c r="H2" s="7"/>
      <c r="I2" s="7"/>
      <c r="J2" s="7"/>
    </row>
    <row r="3" spans="1:14" x14ac:dyDescent="0.25">
      <c r="A3" s="37"/>
      <c r="B3" s="5" t="s">
        <v>4</v>
      </c>
      <c r="C3" s="9">
        <f>'AS Min Length'!C3</f>
        <v>111085</v>
      </c>
      <c r="D3" s="10"/>
      <c r="E3" s="4"/>
      <c r="F3" s="5" t="s">
        <v>5</v>
      </c>
      <c r="G3" s="11" t="s">
        <v>73</v>
      </c>
      <c r="H3" s="7"/>
      <c r="I3" s="5" t="s">
        <v>2</v>
      </c>
      <c r="J3" s="8">
        <v>45701</v>
      </c>
    </row>
    <row r="4" spans="1:14" x14ac:dyDescent="0.25">
      <c r="A4" s="37"/>
      <c r="B4" s="5" t="s">
        <v>6</v>
      </c>
      <c r="C4" s="9" t="s">
        <v>10</v>
      </c>
      <c r="D4" s="12"/>
      <c r="E4" s="13"/>
      <c r="F4" s="4"/>
      <c r="G4" s="7"/>
      <c r="H4" s="7"/>
      <c r="I4" s="14"/>
      <c r="J4" s="14"/>
    </row>
    <row r="5" spans="1:14" x14ac:dyDescent="0.25">
      <c r="A5" s="4"/>
      <c r="B5" s="5"/>
      <c r="C5" s="10"/>
      <c r="D5" s="10"/>
      <c r="E5" s="4"/>
      <c r="F5" s="4"/>
      <c r="G5" s="3" t="s">
        <v>7</v>
      </c>
      <c r="H5" s="15">
        <v>2</v>
      </c>
      <c r="I5" s="16" t="s">
        <v>8</v>
      </c>
      <c r="J5" s="17">
        <v>2</v>
      </c>
    </row>
    <row r="6" spans="1:14" ht="5.0999999999999996" customHeight="1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</row>
    <row r="8" spans="1:14" x14ac:dyDescent="0.25">
      <c r="A8" s="20" t="s">
        <v>31</v>
      </c>
    </row>
    <row r="10" spans="1:14" ht="18" x14ac:dyDescent="0.35">
      <c r="A10" s="1" t="s">
        <v>32</v>
      </c>
      <c r="D10" t="s">
        <v>33</v>
      </c>
    </row>
    <row r="12" spans="1:14" ht="18" x14ac:dyDescent="0.35">
      <c r="A12" s="1" t="s">
        <v>34</v>
      </c>
    </row>
    <row r="13" spans="1:14" x14ac:dyDescent="0.25">
      <c r="A13" s="1" t="s">
        <v>35</v>
      </c>
    </row>
    <row r="14" spans="1:14" x14ac:dyDescent="0.25">
      <c r="A14" s="1" t="s">
        <v>72</v>
      </c>
      <c r="H14" s="18"/>
      <c r="L14" s="24"/>
      <c r="N14" s="24"/>
    </row>
    <row r="15" spans="1:14" ht="18" x14ac:dyDescent="0.35">
      <c r="A15" s="27" t="s">
        <v>36</v>
      </c>
      <c r="H15" s="18"/>
    </row>
    <row r="16" spans="1:14" ht="18" x14ac:dyDescent="0.35">
      <c r="A16" s="27" t="s">
        <v>37</v>
      </c>
      <c r="H16" s="19"/>
      <c r="J16" s="1"/>
      <c r="M16" s="23" t="s">
        <v>38</v>
      </c>
    </row>
    <row r="17" spans="1:21" x14ac:dyDescent="0.25">
      <c r="A17" s="27"/>
      <c r="H17" s="19"/>
      <c r="J17" s="1"/>
    </row>
    <row r="18" spans="1:21" ht="18" x14ac:dyDescent="0.35">
      <c r="A18" s="28" t="s">
        <v>39</v>
      </c>
      <c r="H18" s="19"/>
      <c r="J18" s="1"/>
      <c r="M18" s="23">
        <v>105</v>
      </c>
      <c r="N18" s="23" t="s">
        <v>40</v>
      </c>
    </row>
    <row r="19" spans="1:21" ht="18" x14ac:dyDescent="0.35">
      <c r="A19" s="28"/>
      <c r="H19" s="19"/>
      <c r="J19" s="1"/>
      <c r="M19" s="23">
        <v>-5</v>
      </c>
      <c r="N19" s="23" t="s">
        <v>41</v>
      </c>
    </row>
    <row r="20" spans="1:21" ht="18" x14ac:dyDescent="0.35">
      <c r="A20" t="s">
        <v>42</v>
      </c>
      <c r="H20" s="19"/>
      <c r="J20" s="1"/>
      <c r="M20" s="23">
        <v>110</v>
      </c>
      <c r="N20" s="23" t="s">
        <v>43</v>
      </c>
    </row>
    <row r="21" spans="1:21" ht="18" x14ac:dyDescent="0.35">
      <c r="A21" t="s">
        <v>44</v>
      </c>
      <c r="H21" s="19"/>
      <c r="J21" s="1"/>
      <c r="M21" s="23">
        <v>-10</v>
      </c>
      <c r="N21" s="23" t="s">
        <v>45</v>
      </c>
    </row>
    <row r="22" spans="1:21" ht="18" x14ac:dyDescent="0.35">
      <c r="A22" t="s">
        <v>46</v>
      </c>
      <c r="N22" s="25"/>
    </row>
    <row r="23" spans="1:21" x14ac:dyDescent="0.25">
      <c r="A23" s="20"/>
      <c r="N23" s="29"/>
    </row>
    <row r="24" spans="1:21" x14ac:dyDescent="0.25">
      <c r="A24" s="39" t="s">
        <v>47</v>
      </c>
      <c r="B24" s="39"/>
      <c r="C24" s="12">
        <v>93.54</v>
      </c>
      <c r="D24" t="s">
        <v>48</v>
      </c>
      <c r="F24" s="20"/>
    </row>
    <row r="25" spans="1:21" x14ac:dyDescent="0.25">
      <c r="A25" s="19"/>
      <c r="B25" s="19" t="s">
        <v>49</v>
      </c>
      <c r="C25">
        <v>6.0000000000000002E-6</v>
      </c>
    </row>
    <row r="26" spans="1:21" x14ac:dyDescent="0.25">
      <c r="A26" s="19"/>
      <c r="B26" s="19" t="s">
        <v>50</v>
      </c>
      <c r="C26">
        <f>C24*12*2/3</f>
        <v>748.32</v>
      </c>
      <c r="D26" t="s">
        <v>51</v>
      </c>
    </row>
    <row r="27" spans="1:21" ht="18" x14ac:dyDescent="0.35">
      <c r="A27" s="30"/>
      <c r="B27" s="30" t="s">
        <v>52</v>
      </c>
      <c r="C27">
        <f>IF($C$31="Concrete", M18, M20)</f>
        <v>105</v>
      </c>
      <c r="D27" t="s">
        <v>53</v>
      </c>
    </row>
    <row r="28" spans="1:21" ht="18" x14ac:dyDescent="0.35">
      <c r="A28" s="30"/>
      <c r="B28" s="30" t="s">
        <v>54</v>
      </c>
      <c r="C28">
        <f>IF($C$31="Concrete", M19, M21)</f>
        <v>-5</v>
      </c>
      <c r="D28" t="s">
        <v>53</v>
      </c>
      <c r="E28" t="s">
        <v>55</v>
      </c>
      <c r="M28" s="23" t="s">
        <v>56</v>
      </c>
      <c r="U28" s="31" t="str">
        <f>IF($C$29&lt;3, "A", "B")</f>
        <v>A</v>
      </c>
    </row>
    <row r="29" spans="1:21" x14ac:dyDescent="0.25">
      <c r="A29" t="s">
        <v>57</v>
      </c>
      <c r="C29" s="12">
        <v>0</v>
      </c>
      <c r="D29" t="s">
        <v>51</v>
      </c>
      <c r="E29" s="31"/>
      <c r="H29" s="18"/>
    </row>
    <row r="30" spans="1:21" x14ac:dyDescent="0.25">
      <c r="B30" s="18" t="s">
        <v>58</v>
      </c>
      <c r="C30">
        <f>(C25*C26*(C27-C28))</f>
        <v>0.49389120000000009</v>
      </c>
      <c r="D30" t="s">
        <v>51</v>
      </c>
      <c r="H30" s="18"/>
    </row>
    <row r="31" spans="1:21" s="23" customFormat="1" x14ac:dyDescent="0.25">
      <c r="A31" t="s">
        <v>59</v>
      </c>
      <c r="B31"/>
      <c r="C31" s="32" t="s">
        <v>60</v>
      </c>
      <c r="D31" t="s">
        <v>61</v>
      </c>
      <c r="E31"/>
      <c r="F31"/>
      <c r="G31"/>
      <c r="H31" s="19"/>
      <c r="I31"/>
      <c r="J31" s="1"/>
    </row>
    <row r="32" spans="1:21" s="23" customFormat="1" x14ac:dyDescent="0.25">
      <c r="A32"/>
      <c r="B32"/>
      <c r="C32"/>
      <c r="D32"/>
      <c r="E32"/>
      <c r="F32"/>
      <c r="G32"/>
      <c r="H32" s="19"/>
      <c r="I32"/>
      <c r="J32" s="1"/>
    </row>
    <row r="33" spans="1:25" x14ac:dyDescent="0.25">
      <c r="A33" s="20" t="s">
        <v>62</v>
      </c>
      <c r="D33" s="31" t="str">
        <f>IF($C$30&lt;1, U28, "C")</f>
        <v>A</v>
      </c>
    </row>
    <row r="34" spans="1:25" s="23" customFormat="1" x14ac:dyDescent="0.25">
      <c r="A34" s="20" t="s">
        <v>67</v>
      </c>
      <c r="B34"/>
      <c r="C34"/>
      <c r="D34"/>
      <c r="E34"/>
      <c r="F34"/>
      <c r="G34" s="31" t="str">
        <f>IF($D$33="C","NO",IF($D$33="B","NO",IF(0.1875&gt;$C$30,"NO","YES")))</f>
        <v>YES</v>
      </c>
      <c r="H34"/>
      <c r="I34"/>
      <c r="J34"/>
    </row>
    <row r="36" spans="1:25" s="23" customFormat="1" x14ac:dyDescent="0.25">
      <c r="A36" s="20"/>
      <c r="B36"/>
      <c r="C36"/>
      <c r="D36"/>
      <c r="E36"/>
      <c r="F36"/>
      <c r="G36"/>
      <c r="H36"/>
      <c r="I36"/>
      <c r="J36"/>
    </row>
    <row r="37" spans="1:25" x14ac:dyDescent="0.25">
      <c r="A37" t="s">
        <v>63</v>
      </c>
    </row>
    <row r="38" spans="1:25" s="23" customFormat="1" x14ac:dyDescent="0.25">
      <c r="A38"/>
      <c r="B38"/>
      <c r="C38"/>
      <c r="D38"/>
      <c r="E38"/>
      <c r="F38"/>
      <c r="G38"/>
      <c r="H38"/>
      <c r="I38"/>
      <c r="J38"/>
      <c r="M38" s="26"/>
      <c r="T38" s="24"/>
      <c r="U38" s="24"/>
      <c r="W38" s="24"/>
      <c r="X38" s="24"/>
      <c r="Y38" s="24"/>
    </row>
    <row r="39" spans="1:25" x14ac:dyDescent="0.25">
      <c r="A39" s="20" t="str">
        <f>CONCATENATE(K39,L39,M39,N39,O39,P39,Q39,R39,S39,T39,U39,V39,W39,X39,Y39,Z39,AA39,AB39,AC39,AD39,AE39,AF39,AG39,AH39,AI39,AJ39,AK39,AL39,AM39,AN39,AO39,AP39,AQ39,AR39,AS39,AT39)</f>
        <v>ITEM 526 - REINFORCED CONCRETE APPROACH SLABS WITH QC/QA (T = 12")</v>
      </c>
      <c r="B39" s="33"/>
      <c r="C39" s="33"/>
      <c r="D39" s="33"/>
      <c r="E39" s="33"/>
      <c r="G39" s="33"/>
      <c r="L39" s="36" t="s">
        <v>70</v>
      </c>
      <c r="M39" s="31">
        <f>ROUND('AS Min Length'!I12*12,0)</f>
        <v>12</v>
      </c>
      <c r="N39" s="33" t="s">
        <v>64</v>
      </c>
      <c r="O39" s="33"/>
      <c r="P39" s="33"/>
      <c r="Q39" s="33"/>
    </row>
    <row r="40" spans="1:25" x14ac:dyDescent="0.25">
      <c r="A40" s="20" t="str">
        <f>CONCATENATE(K40,L40,M40,N40,O40,P40,Q40,R40,S40,T40,U40,V40,W40,X40,Y40,Z40,AA40,AB40,AC40,AD40,AE40,AF40,AG40,AH40,AI40,AJ40,AK40,AL40,AM40,AN40,AO40,AP40,AQ40,AR40,AS40,AT40)</f>
        <v>ITEM 526 - TYPE A INSTALLATION</v>
      </c>
      <c r="B40" s="20"/>
      <c r="C40" s="20"/>
      <c r="L40" s="20" t="s">
        <v>68</v>
      </c>
      <c r="M40" s="34" t="str">
        <f>D33</f>
        <v>A</v>
      </c>
      <c r="N40" s="20" t="s">
        <v>69</v>
      </c>
    </row>
    <row r="41" spans="1:25" s="23" customFormat="1" x14ac:dyDescent="0.25">
      <c r="A41" s="38" t="str">
        <f>IF(D33= "C", "  ", IF(0.1875&gt;$C$30, "SEE SCD AS-1-15, SHEET 2/2, DETAIL C", "ITEM 846 - POLYMER MODIFIED ASPHALT EXPANSION JOINT SYSTEM"))</f>
        <v>ITEM 846 - POLYMER MODIFIED ASPHALT EXPANSION JOINT SYSTEM</v>
      </c>
      <c r="B41" s="38"/>
      <c r="C41" s="38"/>
      <c r="D41" s="38"/>
      <c r="E41" s="38"/>
      <c r="F41"/>
      <c r="G41"/>
      <c r="H41"/>
      <c r="I41"/>
      <c r="J41"/>
    </row>
    <row r="43" spans="1:25" s="23" customFormat="1" x14ac:dyDescent="0.25">
      <c r="A43"/>
      <c r="B43"/>
      <c r="C43"/>
      <c r="D43"/>
      <c r="E43"/>
      <c r="F43"/>
      <c r="G43"/>
      <c r="H43"/>
      <c r="I43"/>
      <c r="J43"/>
      <c r="M43" s="26"/>
      <c r="T43" s="24"/>
      <c r="U43" s="24"/>
      <c r="W43" s="24"/>
      <c r="X43" s="24"/>
      <c r="Y43" s="24"/>
    </row>
    <row r="44" spans="1:25" s="23" customFormat="1" x14ac:dyDescent="0.25">
      <c r="A44" s="22"/>
      <c r="B44" s="20"/>
      <c r="C44" s="20"/>
      <c r="D44"/>
      <c r="E44"/>
      <c r="F44"/>
      <c r="G44"/>
      <c r="H44"/>
      <c r="I44"/>
      <c r="J44"/>
    </row>
  </sheetData>
  <mergeCells count="3">
    <mergeCell ref="A41:E41"/>
    <mergeCell ref="A1:A4"/>
    <mergeCell ref="A24:B24"/>
  </mergeCells>
  <dataValidations count="1">
    <dataValidation type="list" allowBlank="1" showInputMessage="1" showErrorMessage="1" sqref="C31" xr:uid="{72272F61-AF45-4043-BA6C-C862B194A4F7}">
      <formula1>"Concrete, Steel"</formula1>
    </dataValidation>
  </dataValidation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AS Min Length</vt:lpstr>
      <vt:lpstr>AS Type</vt:lpstr>
      <vt:lpstr>'AS Min Length'!Print_Area</vt:lpstr>
      <vt:lpstr>'AS Type'!Print_Area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Clark</dc:creator>
  <cp:lastModifiedBy>Clark, Michael</cp:lastModifiedBy>
  <cp:lastPrinted>2025-05-05T18:38:28Z</cp:lastPrinted>
  <dcterms:created xsi:type="dcterms:W3CDTF">2021-04-05T17:21:50Z</dcterms:created>
  <dcterms:modified xsi:type="dcterms:W3CDTF">2025-05-05T22:00:56Z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